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250" activeTab="0"/>
  </bookViews>
  <sheets>
    <sheet name="Salaires horaires 201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<sst xmlns="http://schemas.openxmlformats.org/spreadsheetml/2006/main" count="30" uniqueCount="30">
  <si>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CALCUL DES SALAIRES HORAIRES</t>
  </si>
  <si>
    <t>Nombre de semaines par année</t>
  </si>
  <si>
    <t>Nombre de jours fériés par année</t>
  </si>
  <si>
    <t>% indem. vac.</t>
  </si>
  <si>
    <t>= à remplir</t>
  </si>
  <si>
    <t>Salaire horaire de base</t>
  </si>
  <si>
    <t>Salaire mensuel brut 100%</t>
  </si>
  <si>
    <r>
      <t>Part 13</t>
    </r>
    <r>
      <rPr>
        <b/>
        <vertAlign val="superscript"/>
        <sz val="11"/>
        <rFont val="Arial"/>
        <family val="2"/>
      </rPr>
      <t>ème</t>
    </r>
    <r>
      <rPr>
        <b/>
        <sz val="11"/>
        <rFont val="Arial"/>
        <family val="2"/>
      </rPr>
      <t xml:space="preserve"> (8.33%)</t>
    </r>
  </si>
  <si>
    <t>% jours fériés</t>
  </si>
  <si>
    <t>Part jours fériés</t>
  </si>
  <si>
    <r>
      <t>Salaire horaire</t>
    </r>
    <r>
      <rPr>
        <b/>
        <sz val="8"/>
        <rFont val="Arial"/>
        <family val="2"/>
      </rPr>
      <t xml:space="preserve"> (avec fériés)</t>
    </r>
  </si>
  <si>
    <r>
      <t>Salaire horaire</t>
    </r>
    <r>
      <rPr>
        <b/>
        <sz val="8"/>
        <rFont val="Arial"/>
        <family val="2"/>
      </rPr>
      <t xml:space="preserve"> (avec fériés + vac)</t>
    </r>
  </si>
  <si>
    <r>
      <t xml:space="preserve">Salaire horaire complet  </t>
    </r>
    <r>
      <rPr>
        <b/>
        <sz val="8"/>
        <rFont val="Arial"/>
        <family val="2"/>
      </rPr>
      <t xml:space="preserve">(avec fériés + vac + 13ème) </t>
    </r>
  </si>
  <si>
    <t>Remarques :</t>
  </si>
  <si>
    <t xml:space="preserve"> - les différents calculs proposés dans cette grille doivent toutefois être appliqués en tenant compte des variables paramétrés dans Proconcept  </t>
  </si>
  <si>
    <t xml:space="preserve"> - nous vous rendons attentif également au fait que les vacances et la part du 13ème salaire doivent être indiqué (dans le contrat de travail et dans la fiche de salaire) </t>
  </si>
  <si>
    <t xml:space="preserve">   séparément du salaire horaire </t>
  </si>
  <si>
    <t>Nombre semaines vacances</t>
  </si>
  <si>
    <t>Part indemnités vacances</t>
  </si>
  <si>
    <t>Version 2014</t>
  </si>
  <si>
    <t>Horaire hebdomadaire à 100%</t>
  </si>
  <si>
    <t>41.5 heures et 5 semaines de vacances</t>
  </si>
  <si>
    <t>41.5 heures et 6 semaines de vacances</t>
  </si>
  <si>
    <t>42.5 heures et 7 semaines de vacances</t>
  </si>
  <si>
    <t>42.5 heures et 6 semaines de vacances</t>
  </si>
  <si>
    <t>43.5 heures et 7 semaines de vacances</t>
  </si>
  <si>
    <t>43.5 heures et 8 semaines de vacances</t>
  </si>
  <si>
    <t>44.5 heures et 8 semaines de vacances</t>
  </si>
  <si>
    <t>44.5 heures et 9 semaines de vacances</t>
  </si>
  <si>
    <t>CALCUL DES SALAIRES HORAIRES SELON LA DURÉE HEBDOMADAIRE DU TRAVAIL</t>
  </si>
</sst>
</file>

<file path=xl/styles.xml><?xml version="1.0" encoding="utf-8"?>
<styleSheet xmlns="http://schemas.openxmlformats.org/spreadsheetml/2006/main">
  <numFmts count="2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_-* #,##0_-;\-* #,##0_-;_-* &quot;-&quot;_-;_-@_-"/>
    <numFmt numFmtId="165" formatCode="_-* #,##0.00_-;\-* #,##0.00_-;_-* &quot;-&quot;??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#,##0.00_ ;\-#,##0.00\ "/>
    <numFmt numFmtId="175" formatCode="#,##0.00_ ;[Red]\-#,##0.00\ "/>
    <numFmt numFmtId="176" formatCode="[$CHF]\ #,##0.00"/>
    <numFmt numFmtId="177" formatCode="[$CHF]\ #,##0"/>
    <numFmt numFmtId="178" formatCode="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Times New Roman"/>
      <family val="0"/>
    </font>
    <font>
      <u val="single"/>
      <sz val="12"/>
      <color indexed="2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Times New Roman"/>
      <family val="0"/>
    </font>
    <font>
      <u val="single"/>
      <sz val="12"/>
      <color theme="11"/>
      <name val="Times New Roman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1">
    <xf numFmtId="0" fontId="0" fillId="0" borderId="0" xfId="0" applyAlignment="1">
      <alignment/>
    </xf>
    <xf numFmtId="49" fontId="2" fillId="0" borderId="10" xfId="46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3" fontId="3" fillId="0" borderId="0" xfId="46" applyFont="1" applyAlignment="1">
      <alignment/>
    </xf>
    <xf numFmtId="0" fontId="3" fillId="0" borderId="0" xfId="0" applyFont="1" applyAlignment="1">
      <alignment horizontal="center"/>
    </xf>
    <xf numFmtId="173" fontId="3" fillId="0" borderId="0" xfId="46" applyFont="1" applyAlignment="1">
      <alignment horizontal="center"/>
    </xf>
    <xf numFmtId="171" fontId="3" fillId="0" borderId="0" xfId="46" applyNumberFormat="1" applyFont="1" applyAlignment="1">
      <alignment/>
    </xf>
    <xf numFmtId="173" fontId="3" fillId="33" borderId="0" xfId="46" applyFont="1" applyFill="1" applyAlignment="1">
      <alignment horizontal="center"/>
    </xf>
    <xf numFmtId="49" fontId="3" fillId="0" borderId="0" xfId="46" applyNumberFormat="1" applyFont="1" applyAlignment="1">
      <alignment/>
    </xf>
    <xf numFmtId="49" fontId="2" fillId="0" borderId="11" xfId="46" applyNumberFormat="1" applyFont="1" applyBorder="1" applyAlignment="1">
      <alignment horizontal="center" vertical="center" wrapText="1"/>
    </xf>
    <xf numFmtId="173" fontId="3" fillId="0" borderId="0" xfId="46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5" fontId="3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4" fontId="3" fillId="0" borderId="0" xfId="46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173" fontId="3" fillId="0" borderId="0" xfId="46" applyFont="1" applyFill="1" applyBorder="1" applyAlignment="1">
      <alignment/>
    </xf>
    <xf numFmtId="173" fontId="3" fillId="0" borderId="0" xfId="46" applyFont="1" applyFill="1" applyBorder="1" applyAlignment="1">
      <alignment horizontal="center"/>
    </xf>
    <xf numFmtId="174" fontId="3" fillId="0" borderId="0" xfId="46" applyNumberFormat="1" applyFont="1" applyAlignment="1">
      <alignment/>
    </xf>
    <xf numFmtId="0" fontId="3" fillId="0" borderId="0" xfId="0" applyFont="1" applyFill="1" applyAlignment="1">
      <alignment horizontal="center"/>
    </xf>
    <xf numFmtId="49" fontId="2" fillId="34" borderId="12" xfId="46" applyNumberFormat="1" applyFont="1" applyFill="1" applyBorder="1" applyAlignment="1">
      <alignment horizontal="center" vertical="center" wrapText="1"/>
    </xf>
    <xf numFmtId="49" fontId="2" fillId="0" borderId="0" xfId="46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176" fontId="3" fillId="0" borderId="0" xfId="46" applyNumberFormat="1" applyFont="1" applyFill="1" applyBorder="1" applyAlignment="1">
      <alignment horizontal="center"/>
    </xf>
    <xf numFmtId="176" fontId="3" fillId="0" borderId="0" xfId="46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2" fillId="34" borderId="13" xfId="46" applyNumberFormat="1" applyFont="1" applyFill="1" applyBorder="1" applyAlignment="1">
      <alignment horizontal="center" vertical="center" wrapText="1"/>
    </xf>
    <xf numFmtId="49" fontId="2" fillId="0" borderId="13" xfId="46" applyNumberFormat="1" applyFont="1" applyFill="1" applyBorder="1" applyAlignment="1">
      <alignment horizontal="center" vertical="center" wrapText="1"/>
    </xf>
    <xf numFmtId="173" fontId="3" fillId="0" borderId="0" xfId="46" applyFont="1" applyFill="1" applyAlignment="1">
      <alignment/>
    </xf>
    <xf numFmtId="49" fontId="2" fillId="35" borderId="14" xfId="46" applyNumberFormat="1" applyFont="1" applyFill="1" applyBorder="1" applyAlignment="1">
      <alignment horizontal="center" vertical="center" wrapText="1"/>
    </xf>
    <xf numFmtId="175" fontId="2" fillId="0" borderId="0" xfId="0" applyNumberFormat="1" applyFont="1" applyBorder="1" applyAlignment="1">
      <alignment/>
    </xf>
    <xf numFmtId="173" fontId="3" fillId="0" borderId="0" xfId="46" applyFont="1" applyFill="1" applyAlignment="1">
      <alignment horizontal="center"/>
    </xf>
    <xf numFmtId="0" fontId="2" fillId="0" borderId="0" xfId="0" applyFont="1" applyAlignment="1">
      <alignment/>
    </xf>
    <xf numFmtId="49" fontId="6" fillId="0" borderId="14" xfId="46" applyNumberFormat="1" applyFont="1" applyBorder="1" applyAlignment="1">
      <alignment horizontal="center" vertical="center" wrapText="1"/>
    </xf>
    <xf numFmtId="49" fontId="7" fillId="0" borderId="11" xfId="46" applyNumberFormat="1" applyFont="1" applyBorder="1" applyAlignment="1">
      <alignment horizontal="center" vertical="center" wrapText="1"/>
    </xf>
    <xf numFmtId="49" fontId="7" fillId="0" borderId="10" xfId="46" applyNumberFormat="1" applyFont="1" applyBorder="1" applyAlignment="1">
      <alignment horizontal="center" vertical="center" wrapText="1"/>
    </xf>
    <xf numFmtId="177" fontId="3" fillId="33" borderId="13" xfId="46" applyNumberFormat="1" applyFont="1" applyFill="1" applyBorder="1" applyAlignment="1" applyProtection="1">
      <alignment vertical="center"/>
      <protection locked="0"/>
    </xf>
    <xf numFmtId="178" fontId="3" fillId="33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>
      <alignment horizontal="center" vertical="center"/>
    </xf>
    <xf numFmtId="176" fontId="3" fillId="34" borderId="11" xfId="46" applyNumberFormat="1" applyFont="1" applyFill="1" applyBorder="1" applyAlignment="1">
      <alignment horizontal="right" vertical="center"/>
    </xf>
    <xf numFmtId="10" fontId="3" fillId="0" borderId="11" xfId="46" applyNumberFormat="1" applyFont="1" applyFill="1" applyBorder="1" applyAlignment="1">
      <alignment vertical="center"/>
    </xf>
    <xf numFmtId="176" fontId="3" fillId="0" borderId="11" xfId="46" applyNumberFormat="1" applyFont="1" applyFill="1" applyBorder="1" applyAlignment="1">
      <alignment vertical="center"/>
    </xf>
    <xf numFmtId="176" fontId="3" fillId="34" borderId="11" xfId="46" applyNumberFormat="1" applyFont="1" applyFill="1" applyBorder="1" applyAlignment="1">
      <alignment vertical="center"/>
    </xf>
    <xf numFmtId="176" fontId="3" fillId="0" borderId="14" xfId="46" applyNumberFormat="1" applyFont="1" applyFill="1" applyBorder="1" applyAlignment="1">
      <alignment horizontal="center" vertical="center"/>
    </xf>
    <xf numFmtId="176" fontId="3" fillId="34" borderId="12" xfId="46" applyNumberFormat="1" applyFont="1" applyFill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2" fillId="35" borderId="12" xfId="0" applyNumberFormat="1" applyFont="1" applyFill="1" applyBorder="1" applyAlignment="1">
      <alignment vertical="center"/>
    </xf>
    <xf numFmtId="1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10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3" fontId="2" fillId="0" borderId="13" xfId="46" applyFont="1" applyFill="1" applyBorder="1" applyAlignment="1">
      <alignment horizontal="center"/>
    </xf>
    <xf numFmtId="173" fontId="2" fillId="0" borderId="15" xfId="46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tabSelected="1" zoomScale="85" zoomScaleNormal="85" zoomScalePageLayoutView="0" workbookViewId="0" topLeftCell="A1">
      <selection activeCell="F5" sqref="F5"/>
    </sheetView>
  </sheetViews>
  <sheetFormatPr defaultColWidth="11.00390625" defaultRowHeight="15.75"/>
  <cols>
    <col min="1" max="1" width="34.50390625" style="2" customWidth="1"/>
    <col min="2" max="2" width="12.00390625" style="3" customWidth="1"/>
    <col min="3" max="3" width="12.25390625" style="4" customWidth="1"/>
    <col min="4" max="4" width="9.50390625" style="4" customWidth="1"/>
    <col min="5" max="5" width="3.00390625" style="2" customWidth="1"/>
    <col min="6" max="6" width="11.00390625" style="3" customWidth="1"/>
    <col min="7" max="7" width="8.625" style="3" customWidth="1"/>
    <col min="8" max="8" width="9.25390625" style="3" customWidth="1"/>
    <col min="9" max="9" width="10.75390625" style="3" customWidth="1"/>
    <col min="10" max="10" width="8.25390625" style="4" customWidth="1"/>
    <col min="11" max="11" width="9.25390625" style="5" customWidth="1"/>
    <col min="12" max="12" width="10.625" style="3" customWidth="1"/>
    <col min="13" max="13" width="9.75390625" style="2" customWidth="1"/>
    <col min="14" max="14" width="12.25390625" style="2" customWidth="1"/>
    <col min="15" max="15" width="2.75390625" style="2" customWidth="1"/>
    <col min="16" max="16384" width="11.00390625" style="2" customWidth="1"/>
  </cols>
  <sheetData>
    <row r="1" spans="1:14" ht="17.25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3" spans="1:14" ht="15">
      <c r="A3" s="57" t="s">
        <v>0</v>
      </c>
      <c r="B3" s="57"/>
      <c r="C3" s="22"/>
      <c r="D3" s="22"/>
      <c r="F3" s="2"/>
      <c r="G3" s="2"/>
      <c r="H3" s="2"/>
      <c r="I3" s="2"/>
      <c r="J3" s="2"/>
      <c r="K3" s="2"/>
      <c r="L3" s="2"/>
      <c r="M3" s="58" t="s">
        <v>19</v>
      </c>
      <c r="N3" s="59"/>
    </row>
    <row r="5" spans="1:12" ht="14.25">
      <c r="A5" s="2" t="s">
        <v>1</v>
      </c>
      <c r="B5" s="6">
        <v>52</v>
      </c>
      <c r="F5" s="7"/>
      <c r="G5" s="8" t="s">
        <v>4</v>
      </c>
      <c r="H5" s="8"/>
      <c r="I5" s="8"/>
      <c r="K5" s="2"/>
      <c r="L5" s="2"/>
    </row>
    <row r="6" spans="1:2" ht="14.25">
      <c r="A6" s="2" t="s">
        <v>2</v>
      </c>
      <c r="B6" s="6">
        <v>10</v>
      </c>
    </row>
    <row r="7" ht="14.25">
      <c r="B7" s="6"/>
    </row>
    <row r="8" spans="2:14" ht="67.5">
      <c r="B8" s="40" t="s">
        <v>6</v>
      </c>
      <c r="C8" s="41" t="s">
        <v>20</v>
      </c>
      <c r="D8" s="41" t="s">
        <v>17</v>
      </c>
      <c r="E8" s="24"/>
      <c r="F8" s="23" t="s">
        <v>5</v>
      </c>
      <c r="G8" s="33" t="s">
        <v>8</v>
      </c>
      <c r="H8" s="33" t="s">
        <v>9</v>
      </c>
      <c r="I8" s="32" t="s">
        <v>10</v>
      </c>
      <c r="J8" s="9" t="s">
        <v>3</v>
      </c>
      <c r="K8" s="39" t="s">
        <v>18</v>
      </c>
      <c r="L8" s="23" t="s">
        <v>11</v>
      </c>
      <c r="M8" s="1" t="s">
        <v>7</v>
      </c>
      <c r="N8" s="35" t="s">
        <v>12</v>
      </c>
    </row>
    <row r="9" spans="2:14" ht="12" customHeight="1">
      <c r="B9" s="10"/>
      <c r="C9" s="11"/>
      <c r="D9" s="11"/>
      <c r="E9" s="12"/>
      <c r="G9" s="34"/>
      <c r="H9" s="34"/>
      <c r="I9" s="34"/>
      <c r="M9" s="13"/>
      <c r="N9" s="14"/>
    </row>
    <row r="10" spans="1:14" ht="24.75" customHeight="1">
      <c r="A10" s="54" t="s">
        <v>21</v>
      </c>
      <c r="B10" s="42">
        <v>5000</v>
      </c>
      <c r="C10" s="43">
        <v>41.5</v>
      </c>
      <c r="D10" s="53">
        <v>5</v>
      </c>
      <c r="E10" s="44"/>
      <c r="F10" s="45">
        <f>($B10*12)/($B$5*C10)</f>
        <v>27.803521779425395</v>
      </c>
      <c r="G10" s="46">
        <f>ROUND(2/($B$5-D10-2),4)</f>
        <v>0.0444</v>
      </c>
      <c r="H10" s="47">
        <f>F10*G10</f>
        <v>1.2344763670064876</v>
      </c>
      <c r="I10" s="48">
        <f>F10+H10</f>
        <v>29.03799814643188</v>
      </c>
      <c r="J10" s="56">
        <f>ROUNDDOWN($D10/($B$5-$D10-2),4)</f>
        <v>0.1111</v>
      </c>
      <c r="K10" s="49">
        <f>F10*J10</f>
        <v>3.0889712696941616</v>
      </c>
      <c r="L10" s="50">
        <f>I10+K10</f>
        <v>32.126969416126045</v>
      </c>
      <c r="M10" s="51">
        <f>L10/12</f>
        <v>2.677247451343837</v>
      </c>
      <c r="N10" s="52">
        <f>ROUND((L10+M10)*20,0)/20</f>
        <v>34.8</v>
      </c>
    </row>
    <row r="11" spans="1:14" s="31" customFormat="1" ht="12" customHeight="1">
      <c r="A11" s="55"/>
      <c r="B11" s="27"/>
      <c r="C11" s="25"/>
      <c r="D11" s="25"/>
      <c r="E11" s="25"/>
      <c r="F11" s="27"/>
      <c r="G11" s="27"/>
      <c r="H11" s="27"/>
      <c r="I11" s="27"/>
      <c r="J11" s="28"/>
      <c r="K11" s="26"/>
      <c r="L11" s="27"/>
      <c r="M11" s="29"/>
      <c r="N11" s="30"/>
    </row>
    <row r="12" spans="1:14" ht="24.75" customHeight="1">
      <c r="A12" s="54" t="s">
        <v>22</v>
      </c>
      <c r="B12" s="42">
        <v>5000</v>
      </c>
      <c r="C12" s="43">
        <v>41.5</v>
      </c>
      <c r="D12" s="53">
        <v>6</v>
      </c>
      <c r="E12" s="44"/>
      <c r="F12" s="45">
        <f>($B12*12)/($B$5*C12)</f>
        <v>27.803521779425395</v>
      </c>
      <c r="G12" s="46">
        <f>ROUND(2/($B$5-D12-2),4)</f>
        <v>0.0455</v>
      </c>
      <c r="H12" s="47">
        <f>F12*G12</f>
        <v>1.2650602409638554</v>
      </c>
      <c r="I12" s="48">
        <f>F12+H12</f>
        <v>29.06858202038925</v>
      </c>
      <c r="J12" s="56">
        <f>ROUNDDOWN($D12/($B$5-$D12-2),4)</f>
        <v>0.1363</v>
      </c>
      <c r="K12" s="49">
        <f>F12*J12</f>
        <v>3.7896200185356816</v>
      </c>
      <c r="L12" s="50">
        <f>I12+K12</f>
        <v>32.85820203892493</v>
      </c>
      <c r="M12" s="51">
        <f>L12/12</f>
        <v>2.7381835032437443</v>
      </c>
      <c r="N12" s="52">
        <f>ROUND((L12+M12)*20,0)/20</f>
        <v>35.6</v>
      </c>
    </row>
    <row r="13" spans="2:14" s="12" customFormat="1" ht="12" customHeight="1">
      <c r="B13" s="15"/>
      <c r="C13" s="16"/>
      <c r="D13" s="16"/>
      <c r="E13" s="17"/>
      <c r="F13" s="19"/>
      <c r="G13" s="19"/>
      <c r="H13" s="19"/>
      <c r="I13" s="19"/>
      <c r="J13" s="16"/>
      <c r="K13" s="20"/>
      <c r="L13" s="19"/>
      <c r="M13" s="17"/>
      <c r="N13" s="36"/>
    </row>
    <row r="14" spans="1:14" ht="24.75" customHeight="1">
      <c r="A14" s="54" t="s">
        <v>24</v>
      </c>
      <c r="B14" s="42">
        <v>5000</v>
      </c>
      <c r="C14" s="43">
        <v>42.5</v>
      </c>
      <c r="D14" s="53">
        <v>6</v>
      </c>
      <c r="E14" s="44"/>
      <c r="F14" s="45">
        <f>($B14*12)/($B$5*C14)</f>
        <v>27.149321266968325</v>
      </c>
      <c r="G14" s="46">
        <f>ROUND(2/($B$5-D14-2),4)</f>
        <v>0.0455</v>
      </c>
      <c r="H14" s="47">
        <f>F14*G14</f>
        <v>1.2352941176470589</v>
      </c>
      <c r="I14" s="48">
        <f>F14+H14</f>
        <v>28.384615384615383</v>
      </c>
      <c r="J14" s="56">
        <f>ROUNDDOWN($D14/($B$5-$D14-2),4)</f>
        <v>0.1363</v>
      </c>
      <c r="K14" s="49">
        <f>F14*J14</f>
        <v>3.700452488687783</v>
      </c>
      <c r="L14" s="50">
        <f>I14+K14</f>
        <v>32.08506787330317</v>
      </c>
      <c r="M14" s="51">
        <f>L14/12</f>
        <v>2.673755656108597</v>
      </c>
      <c r="N14" s="52">
        <f>ROUND((L14+M14)*20,0)/20</f>
        <v>34.75</v>
      </c>
    </row>
    <row r="15" spans="1:14" ht="12" customHeight="1">
      <c r="A15" s="55"/>
      <c r="B15" s="27"/>
      <c r="C15" s="25"/>
      <c r="D15" s="25"/>
      <c r="E15" s="25"/>
      <c r="F15" s="27"/>
      <c r="G15" s="27"/>
      <c r="H15" s="27"/>
      <c r="I15" s="27"/>
      <c r="J15" s="28"/>
      <c r="K15" s="26"/>
      <c r="L15" s="27"/>
      <c r="M15" s="29"/>
      <c r="N15" s="30"/>
    </row>
    <row r="16" spans="1:14" ht="24.75" customHeight="1">
      <c r="A16" s="54" t="s">
        <v>23</v>
      </c>
      <c r="B16" s="42">
        <v>5000</v>
      </c>
      <c r="C16" s="43">
        <v>42.5</v>
      </c>
      <c r="D16" s="53">
        <v>7</v>
      </c>
      <c r="E16" s="44"/>
      <c r="F16" s="45">
        <f>($B16*12)/($B$5*C16)</f>
        <v>27.149321266968325</v>
      </c>
      <c r="G16" s="46">
        <f>ROUND(2/($B$5-D16-2),4)</f>
        <v>0.0465</v>
      </c>
      <c r="H16" s="47">
        <f>F16*G16</f>
        <v>1.262443438914027</v>
      </c>
      <c r="I16" s="48">
        <f>F16+H16</f>
        <v>28.41176470588235</v>
      </c>
      <c r="J16" s="56">
        <f>ROUNDDOWN($D16/($B$5-$D16-2),4)</f>
        <v>0.1627</v>
      </c>
      <c r="K16" s="49">
        <f>F16*J16</f>
        <v>4.417194570135747</v>
      </c>
      <c r="L16" s="50">
        <f>I16+K16</f>
        <v>32.8289592760181</v>
      </c>
      <c r="M16" s="51">
        <f>L16/12</f>
        <v>2.7357466063348412</v>
      </c>
      <c r="N16" s="52">
        <f>ROUND((L16+M16)*20,0)/20</f>
        <v>35.55</v>
      </c>
    </row>
    <row r="17" spans="2:14" ht="12" customHeight="1">
      <c r="B17" s="21"/>
      <c r="C17" s="18"/>
      <c r="D17" s="18"/>
      <c r="E17" s="13"/>
      <c r="F17" s="19"/>
      <c r="G17" s="19"/>
      <c r="H17" s="19"/>
      <c r="I17" s="19"/>
      <c r="J17" s="18"/>
      <c r="K17" s="20"/>
      <c r="L17" s="19"/>
      <c r="M17" s="13"/>
      <c r="N17" s="14"/>
    </row>
    <row r="18" spans="1:14" ht="24.75" customHeight="1">
      <c r="A18" s="54" t="s">
        <v>25</v>
      </c>
      <c r="B18" s="42">
        <v>5000</v>
      </c>
      <c r="C18" s="43">
        <v>43.5</v>
      </c>
      <c r="D18" s="53">
        <v>7</v>
      </c>
      <c r="E18" s="44"/>
      <c r="F18" s="45">
        <f>($B18*12)/($B$5*C18)</f>
        <v>26.52519893899204</v>
      </c>
      <c r="G18" s="46">
        <f>ROUND(2/($B$5-D18-2),4)</f>
        <v>0.0465</v>
      </c>
      <c r="H18" s="47">
        <f>F18*G18</f>
        <v>1.23342175066313</v>
      </c>
      <c r="I18" s="48">
        <f>F18+H18</f>
        <v>27.75862068965517</v>
      </c>
      <c r="J18" s="56">
        <f>ROUNDDOWN($D18/($B$5-$D18-2),4)</f>
        <v>0.1627</v>
      </c>
      <c r="K18" s="49">
        <f>F18*J18</f>
        <v>4.315649867374005</v>
      </c>
      <c r="L18" s="50">
        <f>I18+K18</f>
        <v>32.07427055702917</v>
      </c>
      <c r="M18" s="51">
        <f>L18/12</f>
        <v>2.672855879752431</v>
      </c>
      <c r="N18" s="52">
        <f>ROUND((L18+M18)*20,0)/20</f>
        <v>34.75</v>
      </c>
    </row>
    <row r="19" spans="1:14" ht="12" customHeight="1">
      <c r="A19" s="55"/>
      <c r="B19" s="27"/>
      <c r="C19" s="25"/>
      <c r="D19" s="25"/>
      <c r="E19" s="25"/>
      <c r="F19" s="27"/>
      <c r="G19" s="27"/>
      <c r="H19" s="27"/>
      <c r="I19" s="27"/>
      <c r="J19" s="28"/>
      <c r="K19" s="26"/>
      <c r="L19" s="27"/>
      <c r="M19" s="29"/>
      <c r="N19" s="30"/>
    </row>
    <row r="20" spans="1:14" ht="24.75" customHeight="1">
      <c r="A20" s="54" t="s">
        <v>26</v>
      </c>
      <c r="B20" s="42">
        <v>5000</v>
      </c>
      <c r="C20" s="43">
        <v>43.5</v>
      </c>
      <c r="D20" s="53">
        <v>8</v>
      </c>
      <c r="E20" s="44"/>
      <c r="F20" s="45">
        <f>($B20*12)/($B$5*C20)</f>
        <v>26.52519893899204</v>
      </c>
      <c r="G20" s="46">
        <f>ROUND(2/($B$5-D20-2),4)</f>
        <v>0.0476</v>
      </c>
      <c r="H20" s="47">
        <f>F20*G20</f>
        <v>1.2625994694960212</v>
      </c>
      <c r="I20" s="48">
        <f>F20+H20</f>
        <v>27.78779840848806</v>
      </c>
      <c r="J20" s="56">
        <f>ROUNDDOWN($D20/($B$5-$D20-2),4)</f>
        <v>0.1904</v>
      </c>
      <c r="K20" s="49">
        <f>F20*J20</f>
        <v>5.050397877984085</v>
      </c>
      <c r="L20" s="50">
        <f>I20+K20</f>
        <v>32.83819628647215</v>
      </c>
      <c r="M20" s="51">
        <f>L20/12</f>
        <v>2.7365163572060123</v>
      </c>
      <c r="N20" s="52">
        <f>ROUND((L20+M20)*20,0)/20</f>
        <v>35.55</v>
      </c>
    </row>
    <row r="21" spans="2:14" ht="12" customHeight="1">
      <c r="B21" s="21"/>
      <c r="C21" s="18"/>
      <c r="D21" s="18"/>
      <c r="E21" s="13"/>
      <c r="F21" s="19"/>
      <c r="G21" s="19"/>
      <c r="H21" s="19"/>
      <c r="I21" s="19"/>
      <c r="J21" s="18"/>
      <c r="K21" s="20"/>
      <c r="L21" s="19"/>
      <c r="M21" s="13"/>
      <c r="N21" s="14"/>
    </row>
    <row r="22" spans="1:14" ht="24.75" customHeight="1">
      <c r="A22" s="54" t="s">
        <v>27</v>
      </c>
      <c r="B22" s="42">
        <v>5000</v>
      </c>
      <c r="C22" s="43">
        <v>44.5</v>
      </c>
      <c r="D22" s="53">
        <v>8</v>
      </c>
      <c r="E22" s="44"/>
      <c r="F22" s="45">
        <f>($B22*12)/($B$5*C22)</f>
        <v>25.92912705272256</v>
      </c>
      <c r="G22" s="46">
        <f>ROUND(2/($B$5-D22-2),4)</f>
        <v>0.0476</v>
      </c>
      <c r="H22" s="47">
        <f>F22*G22</f>
        <v>1.2342264477095939</v>
      </c>
      <c r="I22" s="48">
        <f>F22+H22</f>
        <v>27.163353500432155</v>
      </c>
      <c r="J22" s="56">
        <f>ROUNDDOWN($D22/($B$5-$D22-2),4)</f>
        <v>0.1904</v>
      </c>
      <c r="K22" s="49">
        <f>F22*J22</f>
        <v>4.9369057908383756</v>
      </c>
      <c r="L22" s="50">
        <f>I22+K22</f>
        <v>32.10025929127053</v>
      </c>
      <c r="M22" s="51">
        <f>L22/12</f>
        <v>2.6750216076058777</v>
      </c>
      <c r="N22" s="52">
        <f>ROUND((L22+M22)*20,0)/20</f>
        <v>34.8</v>
      </c>
    </row>
    <row r="23" spans="1:14" ht="12" customHeight="1">
      <c r="A23" s="55"/>
      <c r="B23" s="27"/>
      <c r="C23" s="25"/>
      <c r="D23" s="25"/>
      <c r="E23" s="25"/>
      <c r="F23" s="27"/>
      <c r="G23" s="27"/>
      <c r="H23" s="27"/>
      <c r="I23" s="27"/>
      <c r="J23" s="28"/>
      <c r="K23" s="26"/>
      <c r="L23" s="27"/>
      <c r="M23" s="29"/>
      <c r="N23" s="30"/>
    </row>
    <row r="24" spans="1:14" ht="24.75" customHeight="1">
      <c r="A24" s="54" t="s">
        <v>28</v>
      </c>
      <c r="B24" s="42">
        <v>5000</v>
      </c>
      <c r="C24" s="43">
        <v>44.5</v>
      </c>
      <c r="D24" s="53">
        <v>9</v>
      </c>
      <c r="E24" s="44"/>
      <c r="F24" s="45">
        <f>($B24*12)/($B$5*C24)</f>
        <v>25.92912705272256</v>
      </c>
      <c r="G24" s="46">
        <f>ROUND(2/($B$5-D24-2),4)</f>
        <v>0.0488</v>
      </c>
      <c r="H24" s="47">
        <f>F24*G24</f>
        <v>1.265341400172861</v>
      </c>
      <c r="I24" s="48">
        <f>F24+H24</f>
        <v>27.19446845289542</v>
      </c>
      <c r="J24" s="56">
        <f>ROUNDDOWN($D24/($B$5-$D24-2),4)</f>
        <v>0.2195</v>
      </c>
      <c r="K24" s="49">
        <f>F24*J24</f>
        <v>5.691443388072602</v>
      </c>
      <c r="L24" s="50">
        <f>I24+K24</f>
        <v>32.88591184096802</v>
      </c>
      <c r="M24" s="51">
        <f>L24/12</f>
        <v>2.7404926534140017</v>
      </c>
      <c r="N24" s="52">
        <f>ROUND((L24+M24)*20,0)/20</f>
        <v>35.65</v>
      </c>
    </row>
    <row r="26" spans="1:11" ht="15">
      <c r="A26" s="38" t="s">
        <v>13</v>
      </c>
      <c r="B26" s="34"/>
      <c r="C26" s="22"/>
      <c r="D26" s="22"/>
      <c r="E26" s="31"/>
      <c r="F26" s="34"/>
      <c r="G26" s="34"/>
      <c r="H26" s="34"/>
      <c r="I26" s="34"/>
      <c r="J26" s="22"/>
      <c r="K26" s="37"/>
    </row>
    <row r="27" spans="2:11" ht="8.25" customHeight="1">
      <c r="B27" s="34"/>
      <c r="C27" s="22"/>
      <c r="D27" s="22"/>
      <c r="E27" s="31"/>
      <c r="F27" s="34"/>
      <c r="G27" s="34"/>
      <c r="H27" s="34"/>
      <c r="I27" s="34"/>
      <c r="J27" s="22"/>
      <c r="K27" s="37"/>
    </row>
    <row r="28" spans="1:11" ht="14.25">
      <c r="A28" s="31" t="s">
        <v>14</v>
      </c>
      <c r="B28" s="34"/>
      <c r="C28" s="22"/>
      <c r="D28" s="22"/>
      <c r="E28" s="31"/>
      <c r="F28" s="34"/>
      <c r="G28" s="34"/>
      <c r="H28" s="34"/>
      <c r="I28" s="34"/>
      <c r="J28" s="22"/>
      <c r="K28" s="37"/>
    </row>
    <row r="30" ht="14.25">
      <c r="A30" s="2" t="s">
        <v>15</v>
      </c>
    </row>
    <row r="31" ht="14.25">
      <c r="A31" s="2" t="s">
        <v>16</v>
      </c>
    </row>
  </sheetData>
  <sheetProtection/>
  <mergeCells count="3">
    <mergeCell ref="A3:B3"/>
    <mergeCell ref="M3:N3"/>
    <mergeCell ref="A1:N1"/>
  </mergeCells>
  <printOptions horizontalCentered="1"/>
  <pageMargins left="0.22" right="0.26" top="0.56" bottom="0.34" header="0.28" footer="0.196850393700787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Jean-Pascal</dc:creator>
  <cp:keywords/>
  <dc:description/>
  <cp:lastModifiedBy>Barroso Marie</cp:lastModifiedBy>
  <cp:lastPrinted>2020-09-29T09:26:17Z</cp:lastPrinted>
  <dcterms:created xsi:type="dcterms:W3CDTF">2008-04-23T13:20:42Z</dcterms:created>
  <dcterms:modified xsi:type="dcterms:W3CDTF">2021-01-07T10:07:49Z</dcterms:modified>
  <cp:category/>
  <cp:version/>
  <cp:contentType/>
  <cp:contentStatus/>
</cp:coreProperties>
</file>